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erownik\Desktop\Waldek\REMONTY\2025\BALKONY\przetarg 20.02.2025\"/>
    </mc:Choice>
  </mc:AlternateContent>
  <bookViews>
    <workbookView xWindow="0" yWindow="0" windowWidth="20490" windowHeight="7365"/>
  </bookViews>
  <sheets>
    <sheet name="R 44A_Pion 5" sheetId="16" r:id="rId1"/>
    <sheet name="Arkusz1" sheetId="1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7" l="1"/>
  <c r="E4" i="17"/>
  <c r="C4" i="17"/>
  <c r="H4" i="17"/>
  <c r="J3" i="17"/>
  <c r="E29" i="16"/>
  <c r="E32" i="16"/>
  <c r="E31" i="16"/>
  <c r="E25" i="16"/>
  <c r="E24" i="16"/>
  <c r="E21" i="16"/>
  <c r="E19" i="16"/>
  <c r="E16" i="16"/>
  <c r="E15" i="16"/>
  <c r="E12" i="16"/>
  <c r="E10" i="16"/>
  <c r="E11" i="16"/>
  <c r="E9" i="16"/>
  <c r="G33" i="16" l="1"/>
  <c r="E8" i="16"/>
  <c r="F4" i="17" l="1"/>
  <c r="E27" i="16" s="1"/>
  <c r="E18" i="16"/>
  <c r="G32" i="16"/>
  <c r="H32" i="16" s="1"/>
  <c r="E20" i="16" l="1"/>
  <c r="G8" i="16" l="1"/>
  <c r="G27" i="16"/>
  <c r="H27" i="16" s="1"/>
  <c r="E13" i="16"/>
  <c r="G13" i="16" s="1"/>
  <c r="H13" i="16" s="1"/>
  <c r="G10" i="16"/>
  <c r="H10" i="16" s="1"/>
  <c r="G34" i="16"/>
  <c r="H34" i="16" s="1"/>
  <c r="H33" i="16"/>
  <c r="G28" i="16"/>
  <c r="H28" i="16" s="1"/>
  <c r="G19" i="16"/>
  <c r="H19" i="16" s="1"/>
  <c r="G12" i="16"/>
  <c r="H12" i="16" s="1"/>
  <c r="G7" i="16"/>
  <c r="H7" i="16" s="1"/>
  <c r="E26" i="16" l="1"/>
  <c r="G26" i="16" s="1"/>
  <c r="H26" i="16" s="1"/>
  <c r="E14" i="16"/>
  <c r="G20" i="16"/>
  <c r="H20" i="16" s="1"/>
  <c r="E17" i="16"/>
  <c r="G16" i="16"/>
  <c r="H16" i="16" s="1"/>
  <c r="G11" i="16"/>
  <c r="H11" i="16" s="1"/>
  <c r="H8" i="16"/>
  <c r="E23" i="16"/>
  <c r="G23" i="16" s="1"/>
  <c r="H23" i="16" s="1"/>
  <c r="G21" i="16"/>
  <c r="H21" i="16" s="1"/>
  <c r="G18" i="16"/>
  <c r="H18" i="16" s="1"/>
  <c r="G9" i="16"/>
  <c r="H9" i="16" s="1"/>
  <c r="G25" i="16"/>
  <c r="H25" i="16" s="1"/>
  <c r="E30" i="16"/>
  <c r="G30" i="16" s="1"/>
  <c r="H30" i="16" s="1"/>
  <c r="G14" i="16"/>
  <c r="H14" i="16" s="1"/>
  <c r="G15" i="16"/>
  <c r="H15" i="16" s="1"/>
  <c r="E22" i="16"/>
  <c r="G17" i="16" l="1"/>
  <c r="H17" i="16" s="1"/>
  <c r="G29" i="16"/>
  <c r="H29" i="16" s="1"/>
  <c r="G24" i="16"/>
  <c r="H24" i="16" s="1"/>
  <c r="G22" i="16"/>
  <c r="H22" i="16" s="1"/>
  <c r="H36" i="16" l="1"/>
  <c r="G36" i="16"/>
</calcChain>
</file>

<file path=xl/sharedStrings.xml><?xml version="1.0" encoding="utf-8"?>
<sst xmlns="http://schemas.openxmlformats.org/spreadsheetml/2006/main" count="76" uniqueCount="51">
  <si>
    <t xml:space="preserve">zakres prac </t>
  </si>
  <si>
    <t>j.m.</t>
  </si>
  <si>
    <t>ilość</t>
  </si>
  <si>
    <t>cena netto</t>
  </si>
  <si>
    <t>wartość netto</t>
  </si>
  <si>
    <t>wartość brutto</t>
  </si>
  <si>
    <t>m2</t>
  </si>
  <si>
    <t>kpl.</t>
  </si>
  <si>
    <t>suma</t>
  </si>
  <si>
    <t>Lp.</t>
  </si>
  <si>
    <t>Rozebranie okładziny ściennej - cokołów z płytek</t>
  </si>
  <si>
    <t>Rozebranie posadzek z płytek na zaprawie i kleju oraz demontaż starych obróbek blacharskich</t>
  </si>
  <si>
    <t>Wykonanie warstwy dociskowej na szerokości/ głębokości 30 cm wzdłuż czoła balkonu oraz przygotowanie podłoża pod obróbki blacharskie</t>
  </si>
  <si>
    <t xml:space="preserve">Wykonanie fasety wzdłuż ścian </t>
  </si>
  <si>
    <t>Wklejenie taśmy uszczelniającej CL 152 na powierzchni poziomej i powierzchni pionowej - styk posadzka - ściana</t>
  </si>
  <si>
    <t>Montaż/ wklejenie profili brzegowych RENOPLAST K100</t>
  </si>
  <si>
    <t>Przygotowanie podłoża. Szlifowanie, czyszczenie podłoża z resztek kleju. Wyrównanie nierówności i ubytków zaprawą naprawczą z zachowaniem spadku</t>
  </si>
  <si>
    <t>Rozebranie posadzki cementowej na szerokości/ głębokości 30 cm wzdłuż czoła balkonu</t>
  </si>
  <si>
    <t>mb</t>
  </si>
  <si>
    <t>Przyklejenie cokołów na klej wraz ze spoinowaniem (bez płytek)</t>
  </si>
  <si>
    <t>Ułożenie płytek na zaprawie mrozoodpornej i wodoodpornej na posadzce wraz ze spoinowaniem (cena bez płytek)</t>
  </si>
  <si>
    <t>Gruntowanie i dwukrotne malowanie elewacji</t>
  </si>
  <si>
    <t>Gres PARADYŻ IOWA 30x30 mrozoodporne, antypoślizgowość min. R10 (sam materiał wraz z cokołami)</t>
  </si>
  <si>
    <t>Demontaż i wykonanie nowej elewacji spodów i czoła balkonów (styropian 5cm na suficie, 2cm na czole, klej z siatką, wyprawa, malowanie)</t>
  </si>
  <si>
    <t>Mycie i odgrzybienie elewacji</t>
  </si>
  <si>
    <t>Koszt utylizacji materiałów i gruzu</t>
  </si>
  <si>
    <t xml:space="preserve">Wykonanie izolacji przy użyciu elastycznej powłoki uszczelniającej CR 166 na powierzchni poziomej i pionowej (wywinięcie na ścianę) </t>
  </si>
  <si>
    <t>Załącznik nr 4 do Ogłoszenia OZO/1/2025</t>
  </si>
  <si>
    <t>Koszt rusztowań, podnośników, zsypu do gruzu</t>
  </si>
  <si>
    <t>Przyklejenie styropianu gr. 10-12 cm na elewacji na wysokość 15 cm (z przygotowaniem pod cokół)</t>
  </si>
  <si>
    <t>Wyburzenie przegrody z luksferów</t>
  </si>
  <si>
    <t>Wklejenie taśmy butylowej na styku posadzki i okna balkonowego</t>
  </si>
  <si>
    <t>Wklejenie taśmy butylowej na powierzchni poziomej - styk posadzki z profilem brzegowym</t>
  </si>
  <si>
    <t>Elewacja</t>
  </si>
  <si>
    <t>elewacja</t>
  </si>
  <si>
    <t>glify</t>
  </si>
  <si>
    <t>okna</t>
  </si>
  <si>
    <t>Podsumowanie</t>
  </si>
  <si>
    <t>wys. Elew.</t>
  </si>
  <si>
    <t>foliowanie okien</t>
  </si>
  <si>
    <t>Oczyszczenie i przygotowanie podłoża balustrad stalowych na balkonach pod malowanie z uwzględnieniem marek ( 3 piętra)</t>
  </si>
  <si>
    <t>Zabezpieczenie antykorozyjne środkiem wchodzącym w reakcję z rdzą i dwukrotne malowanie balustrad z uwzględnieniem marek (3 piętra)</t>
  </si>
  <si>
    <t>Obmiar elewacji z uwzględnieniem pow. otworów okiennych. Mycie i malowanie elewacji łącznie ze scianami na parterze.</t>
  </si>
  <si>
    <t>Przedmiar robót na budynkiu przy ul. Rosoła 44A - Pion 5, 6 szt.balkonów</t>
  </si>
  <si>
    <t xml:space="preserve">Zabezpieczenie ciągu pieszego </t>
  </si>
  <si>
    <t>Zabezpieczenie folią budowlaną stolarki okiennej, parapetów</t>
  </si>
  <si>
    <t>Podcięcie elewacji wraz z przygotowaniem podłoża na wysokość 15cm w celu wykonania wywinięcia izolacji na ścianę</t>
  </si>
  <si>
    <t>3 płyty balkonowe, 6 szt. balkonów</t>
  </si>
  <si>
    <t>PZ</t>
  </si>
  <si>
    <t>Wykonanie i montaż 3 szt przegród balkonowych ( wym. ok 0,9x2,2 m) -  wg wytycznych w zał. Nr 5</t>
  </si>
  <si>
    <t>Naprawa spękań i rys na elewacji, uzupełnienie ubytków w elewacji, uszczelnienie elewacji na przejściu rury spustowej przez murowaną zabudowę, przygotowanie podłoża pod malowanie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</si>
</sst>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2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Alignment="1">
      <alignment horizontal="right"/>
    </xf>
    <xf numFmtId="2" fontId="0" fillId="0" borderId="1" xfId="0" applyNumberForma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0"/>
  <sheetViews>
    <sheetView tabSelected="1" topLeftCell="A14" zoomScale="70" zoomScaleNormal="70" workbookViewId="0">
      <selection activeCell="J20" sqref="J20"/>
    </sheetView>
  </sheetViews>
  <sheetFormatPr defaultRowHeight="15" x14ac:dyDescent="0.25"/>
  <cols>
    <col min="2" max="2" width="9.140625" style="13"/>
    <col min="3" max="3" width="120.7109375" style="1" customWidth="1"/>
    <col min="4" max="4" width="9.140625" style="22"/>
    <col min="5" max="5" width="26.140625" style="17" customWidth="1"/>
    <col min="6" max="8" width="15.7109375" style="4" customWidth="1"/>
  </cols>
  <sheetData>
    <row r="2" spans="2:8" ht="15" customHeight="1" x14ac:dyDescent="0.25">
      <c r="F2" s="28" t="s">
        <v>27</v>
      </c>
      <c r="G2" s="29"/>
      <c r="H2" s="29"/>
    </row>
    <row r="3" spans="2:8" ht="17.25" x14ac:dyDescent="0.25">
      <c r="G3" s="21"/>
      <c r="H3" s="22"/>
    </row>
    <row r="4" spans="2:8" ht="17.25" x14ac:dyDescent="0.25">
      <c r="C4" s="9" t="s">
        <v>43</v>
      </c>
      <c r="G4" s="21"/>
      <c r="H4" s="22"/>
    </row>
    <row r="6" spans="2:8" ht="17.25" x14ac:dyDescent="0.25">
      <c r="B6" s="14" t="s">
        <v>9</v>
      </c>
      <c r="C6" s="2" t="s">
        <v>0</v>
      </c>
      <c r="D6" s="5" t="s">
        <v>1</v>
      </c>
      <c r="E6" s="18" t="s">
        <v>2</v>
      </c>
      <c r="F6" s="6" t="s">
        <v>3</v>
      </c>
      <c r="G6" s="6" t="s">
        <v>4</v>
      </c>
      <c r="H6" s="6" t="s">
        <v>5</v>
      </c>
    </row>
    <row r="7" spans="2:8" ht="17.25" customHeight="1" x14ac:dyDescent="0.25">
      <c r="B7" s="15">
        <v>1</v>
      </c>
      <c r="C7" s="23" t="s">
        <v>44</v>
      </c>
      <c r="D7" s="7" t="s">
        <v>7</v>
      </c>
      <c r="E7" s="19">
        <v>1</v>
      </c>
      <c r="F7" s="8"/>
      <c r="G7" s="8">
        <f>F7*E7</f>
        <v>0</v>
      </c>
      <c r="H7" s="8">
        <f>G7*1.08</f>
        <v>0</v>
      </c>
    </row>
    <row r="8" spans="2:8" x14ac:dyDescent="0.25">
      <c r="B8" s="15">
        <v>2</v>
      </c>
      <c r="C8" s="3" t="s">
        <v>45</v>
      </c>
      <c r="D8" s="7" t="s">
        <v>6</v>
      </c>
      <c r="E8" s="27">
        <f>Arkusz1!H4</f>
        <v>80.488</v>
      </c>
      <c r="F8" s="8"/>
      <c r="G8" s="8">
        <f t="shared" ref="G8:G34" si="0">F8*E8</f>
        <v>0</v>
      </c>
      <c r="H8" s="8">
        <f t="shared" ref="H8:H34" si="1">G8*1.08</f>
        <v>0</v>
      </c>
    </row>
    <row r="9" spans="2:8" x14ac:dyDescent="0.25">
      <c r="B9" s="15">
        <v>3</v>
      </c>
      <c r="C9" s="3" t="s">
        <v>11</v>
      </c>
      <c r="D9" s="7" t="s">
        <v>6</v>
      </c>
      <c r="E9" s="19">
        <f>6*5.7</f>
        <v>34.200000000000003</v>
      </c>
      <c r="F9" s="8"/>
      <c r="G9" s="8">
        <f t="shared" si="0"/>
        <v>0</v>
      </c>
      <c r="H9" s="8">
        <f t="shared" si="1"/>
        <v>0</v>
      </c>
    </row>
    <row r="10" spans="2:8" x14ac:dyDescent="0.25">
      <c r="B10" s="15">
        <v>4</v>
      </c>
      <c r="C10" s="3" t="s">
        <v>10</v>
      </c>
      <c r="D10" s="7" t="s">
        <v>6</v>
      </c>
      <c r="E10" s="19">
        <f>3*0.1*(1.24+0.92+4.64+2*0.86+0.92+1.24-2*1.43)</f>
        <v>2.3460000000000005</v>
      </c>
      <c r="F10" s="8"/>
      <c r="G10" s="8">
        <f t="shared" si="0"/>
        <v>0</v>
      </c>
      <c r="H10" s="8">
        <f t="shared" si="1"/>
        <v>0</v>
      </c>
    </row>
    <row r="11" spans="2:8" x14ac:dyDescent="0.25">
      <c r="B11" s="15">
        <v>5</v>
      </c>
      <c r="C11" s="3" t="s">
        <v>17</v>
      </c>
      <c r="D11" s="7" t="s">
        <v>6</v>
      </c>
      <c r="E11" s="19">
        <f>3*0.3*(0.64+5.42+0.64)</f>
        <v>6.0299999999999985</v>
      </c>
      <c r="F11" s="8"/>
      <c r="G11" s="8">
        <f t="shared" si="0"/>
        <v>0</v>
      </c>
      <c r="H11" s="8">
        <f t="shared" si="1"/>
        <v>0</v>
      </c>
    </row>
    <row r="12" spans="2:8" x14ac:dyDescent="0.25">
      <c r="B12" s="15">
        <v>6</v>
      </c>
      <c r="C12" s="3" t="s">
        <v>46</v>
      </c>
      <c r="D12" s="7" t="s">
        <v>6</v>
      </c>
      <c r="E12" s="19">
        <f>3*0.15*(1.24+0.92+4.64+0.92+1.24-2*1.43)</f>
        <v>2.7449999999999997</v>
      </c>
      <c r="F12" s="8"/>
      <c r="G12" s="8">
        <f t="shared" si="0"/>
        <v>0</v>
      </c>
      <c r="H12" s="8">
        <f t="shared" si="1"/>
        <v>0</v>
      </c>
    </row>
    <row r="13" spans="2:8" ht="19.5" customHeight="1" x14ac:dyDescent="0.25">
      <c r="B13" s="15">
        <v>7</v>
      </c>
      <c r="C13" s="3" t="s">
        <v>12</v>
      </c>
      <c r="D13" s="7" t="s">
        <v>6</v>
      </c>
      <c r="E13" s="19">
        <f>E11</f>
        <v>6.0299999999999985</v>
      </c>
      <c r="F13" s="8"/>
      <c r="G13" s="8">
        <f t="shared" si="0"/>
        <v>0</v>
      </c>
      <c r="H13" s="8">
        <f t="shared" si="1"/>
        <v>0</v>
      </c>
    </row>
    <row r="14" spans="2:8" ht="30" x14ac:dyDescent="0.25">
      <c r="B14" s="15">
        <v>8</v>
      </c>
      <c r="C14" s="3" t="s">
        <v>16</v>
      </c>
      <c r="D14" s="7" t="s">
        <v>6</v>
      </c>
      <c r="E14" s="19">
        <f>E9</f>
        <v>34.200000000000003</v>
      </c>
      <c r="F14" s="8"/>
      <c r="G14" s="8">
        <f t="shared" si="0"/>
        <v>0</v>
      </c>
      <c r="H14" s="8">
        <f t="shared" si="1"/>
        <v>0</v>
      </c>
    </row>
    <row r="15" spans="2:8" x14ac:dyDescent="0.25">
      <c r="B15" s="15">
        <v>9</v>
      </c>
      <c r="C15" s="3" t="s">
        <v>13</v>
      </c>
      <c r="D15" s="7" t="s">
        <v>18</v>
      </c>
      <c r="E15" s="19">
        <f>3*(1.24+0.92+4.64+2*0.86+0.92+1.24-2*1.43)</f>
        <v>23.46</v>
      </c>
      <c r="F15" s="8"/>
      <c r="G15" s="8">
        <f t="shared" si="0"/>
        <v>0</v>
      </c>
      <c r="H15" s="8">
        <f t="shared" si="1"/>
        <v>0</v>
      </c>
    </row>
    <row r="16" spans="2:8" x14ac:dyDescent="0.25">
      <c r="B16" s="15">
        <v>10</v>
      </c>
      <c r="C16" s="3" t="s">
        <v>15</v>
      </c>
      <c r="D16" s="7" t="s">
        <v>18</v>
      </c>
      <c r="E16" s="19">
        <f>3*(0.64+5.42+0.64)</f>
        <v>20.099999999999998</v>
      </c>
      <c r="F16" s="8"/>
      <c r="G16" s="8">
        <f t="shared" si="0"/>
        <v>0</v>
      </c>
      <c r="H16" s="8">
        <f t="shared" si="1"/>
        <v>0</v>
      </c>
    </row>
    <row r="17" spans="2:8" x14ac:dyDescent="0.25">
      <c r="B17" s="15">
        <v>11</v>
      </c>
      <c r="C17" s="3" t="s">
        <v>32</v>
      </c>
      <c r="D17" s="7" t="s">
        <v>18</v>
      </c>
      <c r="E17" s="19">
        <f>E16</f>
        <v>20.099999999999998</v>
      </c>
      <c r="F17" s="8"/>
      <c r="G17" s="8">
        <f t="shared" si="0"/>
        <v>0</v>
      </c>
      <c r="H17" s="8">
        <f t="shared" si="1"/>
        <v>0</v>
      </c>
    </row>
    <row r="18" spans="2:8" x14ac:dyDescent="0.25">
      <c r="B18" s="15">
        <v>12</v>
      </c>
      <c r="C18" s="3" t="s">
        <v>14</v>
      </c>
      <c r="D18" s="7" t="s">
        <v>18</v>
      </c>
      <c r="E18" s="19">
        <f>E15</f>
        <v>23.46</v>
      </c>
      <c r="F18" s="8"/>
      <c r="G18" s="8">
        <f t="shared" si="0"/>
        <v>0</v>
      </c>
      <c r="H18" s="8">
        <f t="shared" si="1"/>
        <v>0</v>
      </c>
    </row>
    <row r="19" spans="2:8" x14ac:dyDescent="0.25">
      <c r="B19" s="15">
        <v>13</v>
      </c>
      <c r="C19" s="3" t="s">
        <v>31</v>
      </c>
      <c r="D19" s="7" t="s">
        <v>18</v>
      </c>
      <c r="E19" s="19">
        <f>6*1.43</f>
        <v>8.58</v>
      </c>
      <c r="F19" s="8"/>
      <c r="G19" s="8">
        <f t="shared" si="0"/>
        <v>0</v>
      </c>
      <c r="H19" s="8">
        <f t="shared" si="1"/>
        <v>0</v>
      </c>
    </row>
    <row r="20" spans="2:8" ht="15" customHeight="1" x14ac:dyDescent="0.25">
      <c r="B20" s="15">
        <v>14</v>
      </c>
      <c r="C20" s="3" t="s">
        <v>26</v>
      </c>
      <c r="D20" s="7" t="s">
        <v>6</v>
      </c>
      <c r="E20" s="19">
        <f>E9+E15*0.1+E19*0.1</f>
        <v>37.404000000000003</v>
      </c>
      <c r="F20" s="8"/>
      <c r="G20" s="8">
        <f t="shared" si="0"/>
        <v>0</v>
      </c>
      <c r="H20" s="8">
        <f t="shared" si="1"/>
        <v>0</v>
      </c>
    </row>
    <row r="21" spans="2:8" x14ac:dyDescent="0.25">
      <c r="B21" s="15">
        <v>15</v>
      </c>
      <c r="C21" s="3" t="s">
        <v>29</v>
      </c>
      <c r="D21" s="7" t="s">
        <v>6</v>
      </c>
      <c r="E21" s="19">
        <f>E12</f>
        <v>2.7449999999999997</v>
      </c>
      <c r="F21" s="8"/>
      <c r="G21" s="8">
        <f t="shared" si="0"/>
        <v>0</v>
      </c>
      <c r="H21" s="8">
        <f t="shared" si="1"/>
        <v>0</v>
      </c>
    </row>
    <row r="22" spans="2:8" x14ac:dyDescent="0.25">
      <c r="B22" s="15">
        <v>16</v>
      </c>
      <c r="C22" s="3" t="s">
        <v>20</v>
      </c>
      <c r="D22" s="7" t="s">
        <v>6</v>
      </c>
      <c r="E22" s="19">
        <f>E9</f>
        <v>34.200000000000003</v>
      </c>
      <c r="F22" s="8"/>
      <c r="G22" s="8">
        <f t="shared" si="0"/>
        <v>0</v>
      </c>
      <c r="H22" s="8">
        <f t="shared" si="1"/>
        <v>0</v>
      </c>
    </row>
    <row r="23" spans="2:8" x14ac:dyDescent="0.25">
      <c r="B23" s="15">
        <v>17</v>
      </c>
      <c r="C23" s="3" t="s">
        <v>19</v>
      </c>
      <c r="D23" s="7" t="s">
        <v>18</v>
      </c>
      <c r="E23" s="19">
        <f>E18</f>
        <v>23.46</v>
      </c>
      <c r="F23" s="8"/>
      <c r="G23" s="8">
        <f t="shared" si="0"/>
        <v>0</v>
      </c>
      <c r="H23" s="8">
        <f t="shared" si="1"/>
        <v>0</v>
      </c>
    </row>
    <row r="24" spans="2:8" x14ac:dyDescent="0.25">
      <c r="B24" s="15">
        <v>18</v>
      </c>
      <c r="C24" s="3" t="s">
        <v>22</v>
      </c>
      <c r="D24" s="7" t="s">
        <v>6</v>
      </c>
      <c r="E24" s="19">
        <f>E22+E23*0.15</f>
        <v>37.719000000000001</v>
      </c>
      <c r="F24" s="8"/>
      <c r="G24" s="8">
        <f t="shared" si="0"/>
        <v>0</v>
      </c>
      <c r="H24" s="8">
        <f t="shared" si="1"/>
        <v>0</v>
      </c>
    </row>
    <row r="25" spans="2:8" x14ac:dyDescent="0.25">
      <c r="B25" s="15">
        <v>19</v>
      </c>
      <c r="C25" s="3" t="s">
        <v>40</v>
      </c>
      <c r="D25" s="7" t="s">
        <v>18</v>
      </c>
      <c r="E25" s="19">
        <f>3*(0.64+5.42+0.64)</f>
        <v>20.099999999999998</v>
      </c>
      <c r="F25" s="8"/>
      <c r="G25" s="8">
        <f t="shared" si="0"/>
        <v>0</v>
      </c>
      <c r="H25" s="8">
        <f t="shared" si="1"/>
        <v>0</v>
      </c>
    </row>
    <row r="26" spans="2:8" ht="18" customHeight="1" x14ac:dyDescent="0.25">
      <c r="B26" s="15">
        <v>20</v>
      </c>
      <c r="C26" s="3" t="s">
        <v>41</v>
      </c>
      <c r="D26" s="7" t="s">
        <v>18</v>
      </c>
      <c r="E26" s="19">
        <f>E25</f>
        <v>20.099999999999998</v>
      </c>
      <c r="F26" s="8"/>
      <c r="G26" s="8">
        <f t="shared" si="0"/>
        <v>0</v>
      </c>
      <c r="H26" s="8">
        <f t="shared" si="1"/>
        <v>0</v>
      </c>
    </row>
    <row r="27" spans="2:8" x14ac:dyDescent="0.25">
      <c r="B27" s="15">
        <v>21</v>
      </c>
      <c r="C27" s="3" t="s">
        <v>24</v>
      </c>
      <c r="D27" s="7" t="s">
        <v>6</v>
      </c>
      <c r="E27" s="27">
        <f>Arkusz1!F4</f>
        <v>183.38100000000003</v>
      </c>
      <c r="F27" s="8"/>
      <c r="G27" s="8">
        <f t="shared" si="0"/>
        <v>0</v>
      </c>
      <c r="H27" s="8">
        <f t="shared" si="1"/>
        <v>0</v>
      </c>
    </row>
    <row r="28" spans="2:8" ht="30" x14ac:dyDescent="0.25">
      <c r="B28" s="15">
        <v>22</v>
      </c>
      <c r="C28" s="3" t="s">
        <v>50</v>
      </c>
      <c r="D28" s="7" t="s">
        <v>7</v>
      </c>
      <c r="E28" s="19">
        <v>1</v>
      </c>
      <c r="F28" s="8"/>
      <c r="G28" s="8">
        <f t="shared" si="0"/>
        <v>0</v>
      </c>
      <c r="H28" s="8">
        <f t="shared" si="1"/>
        <v>0</v>
      </c>
    </row>
    <row r="29" spans="2:8" ht="18" customHeight="1" x14ac:dyDescent="0.25">
      <c r="B29" s="15">
        <v>23</v>
      </c>
      <c r="C29" s="3" t="s">
        <v>23</v>
      </c>
      <c r="D29" s="7" t="s">
        <v>6</v>
      </c>
      <c r="E29" s="19">
        <f>E9+0.3*E17</f>
        <v>40.230000000000004</v>
      </c>
      <c r="F29" s="8"/>
      <c r="G29" s="8">
        <f t="shared" si="0"/>
        <v>0</v>
      </c>
      <c r="H29" s="8">
        <f t="shared" si="1"/>
        <v>0</v>
      </c>
    </row>
    <row r="30" spans="2:8" x14ac:dyDescent="0.25">
      <c r="B30" s="15">
        <v>24</v>
      </c>
      <c r="C30" s="3" t="s">
        <v>21</v>
      </c>
      <c r="D30" s="7" t="s">
        <v>6</v>
      </c>
      <c r="E30" s="19">
        <f>E27</f>
        <v>183.38100000000003</v>
      </c>
      <c r="F30" s="8"/>
      <c r="G30" s="8">
        <f t="shared" si="0"/>
        <v>0</v>
      </c>
      <c r="H30" s="8">
        <f t="shared" si="1"/>
        <v>0</v>
      </c>
    </row>
    <row r="31" spans="2:8" x14ac:dyDescent="0.25">
      <c r="B31" s="15">
        <v>25</v>
      </c>
      <c r="C31" s="3" t="s">
        <v>30</v>
      </c>
      <c r="D31" s="7" t="s">
        <v>6</v>
      </c>
      <c r="E31" s="19">
        <f>0.9*2.65*3</f>
        <v>7.1549999999999994</v>
      </c>
      <c r="F31" s="8"/>
      <c r="G31" s="8"/>
      <c r="H31" s="8"/>
    </row>
    <row r="32" spans="2:8" x14ac:dyDescent="0.25">
      <c r="B32" s="15">
        <v>26</v>
      </c>
      <c r="C32" s="3" t="s">
        <v>49</v>
      </c>
      <c r="D32" s="7" t="s">
        <v>6</v>
      </c>
      <c r="E32" s="19">
        <f>0.9*2.2*3</f>
        <v>5.94</v>
      </c>
      <c r="F32" s="8"/>
      <c r="G32" s="8">
        <f t="shared" si="0"/>
        <v>0</v>
      </c>
      <c r="H32" s="8">
        <f t="shared" si="1"/>
        <v>0</v>
      </c>
    </row>
    <row r="33" spans="2:8" x14ac:dyDescent="0.25">
      <c r="B33" s="15">
        <v>27</v>
      </c>
      <c r="C33" s="3" t="s">
        <v>25</v>
      </c>
      <c r="D33" s="7" t="s">
        <v>7</v>
      </c>
      <c r="E33" s="19">
        <v>1</v>
      </c>
      <c r="F33" s="8"/>
      <c r="G33" s="8">
        <f>F33*E33</f>
        <v>0</v>
      </c>
      <c r="H33" s="8">
        <f t="shared" si="1"/>
        <v>0</v>
      </c>
    </row>
    <row r="34" spans="2:8" x14ac:dyDescent="0.25">
      <c r="B34" s="15">
        <v>28</v>
      </c>
      <c r="C34" s="3" t="s">
        <v>28</v>
      </c>
      <c r="D34" s="7" t="s">
        <v>7</v>
      </c>
      <c r="E34" s="19">
        <v>1</v>
      </c>
      <c r="F34" s="8"/>
      <c r="G34" s="8">
        <f t="shared" si="0"/>
        <v>0</v>
      </c>
      <c r="H34" s="8">
        <f t="shared" si="1"/>
        <v>0</v>
      </c>
    </row>
    <row r="36" spans="2:8" s="12" customFormat="1" ht="17.25" x14ac:dyDescent="0.3">
      <c r="B36" s="16"/>
      <c r="C36" s="9" t="s">
        <v>8</v>
      </c>
      <c r="D36" s="10"/>
      <c r="E36" s="20"/>
      <c r="F36" s="11"/>
      <c r="G36" s="11">
        <f>SUM(G7:G34)</f>
        <v>0</v>
      </c>
      <c r="H36" s="11">
        <f>SUM(H7:H34)</f>
        <v>0</v>
      </c>
    </row>
    <row r="38" spans="2:8" x14ac:dyDescent="0.25">
      <c r="C38" s="1" t="s">
        <v>47</v>
      </c>
    </row>
    <row r="40" spans="2:8" x14ac:dyDescent="0.25">
      <c r="C40" s="1" t="s">
        <v>42</v>
      </c>
    </row>
  </sheetData>
  <mergeCells count="1">
    <mergeCell ref="F2:H2"/>
  </mergeCells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workbookViewId="0">
      <selection activeCell="F4" sqref="F4"/>
    </sheetView>
  </sheetViews>
  <sheetFormatPr defaultRowHeight="15" x14ac:dyDescent="0.25"/>
  <cols>
    <col min="2" max="2" width="20.5703125" style="24" customWidth="1"/>
    <col min="3" max="3" width="9.5703125" bestFit="1" customWidth="1"/>
    <col min="4" max="4" width="9.5703125" customWidth="1"/>
    <col min="8" max="8" width="24.140625" customWidth="1"/>
    <col min="9" max="9" width="11.140625" style="26" customWidth="1"/>
  </cols>
  <sheetData>
    <row r="2" spans="2:10" x14ac:dyDescent="0.25">
      <c r="B2" s="24" t="s">
        <v>33</v>
      </c>
    </row>
    <row r="3" spans="2:10" x14ac:dyDescent="0.25">
      <c r="C3" t="s">
        <v>34</v>
      </c>
      <c r="D3" t="s">
        <v>35</v>
      </c>
      <c r="E3" t="s">
        <v>36</v>
      </c>
      <c r="F3" t="s">
        <v>37</v>
      </c>
      <c r="H3" t="s">
        <v>39</v>
      </c>
      <c r="I3" s="26" t="s">
        <v>38</v>
      </c>
      <c r="J3">
        <f>13.66-4.66+0.3+0.4</f>
        <v>9.7000000000000011</v>
      </c>
    </row>
    <row r="4" spans="2:10" x14ac:dyDescent="0.25">
      <c r="B4" s="24" t="s">
        <v>48</v>
      </c>
      <c r="C4" s="25">
        <f>J$3*(1+1.62+1.24+0.92+4.64+0.86*2+0.92+1.24+1.52+1.67+1.52)+1.4*0.5*5.48+1.4*0.5*3.3+2.25*(13.23+1.13)</f>
        <v>213.15300000000005</v>
      </c>
      <c r="D4" s="25">
        <f>0.25*(1.5*12+3.62*3+2.52*3+2.4*12+1.43*6)</f>
        <v>18.45</v>
      </c>
      <c r="E4">
        <f>3.62*1.5*3+2.52*1.5*3+1.43*2.4*6</f>
        <v>48.221999999999994</v>
      </c>
      <c r="F4" s="25">
        <f>C4+D4-E4</f>
        <v>183.38100000000003</v>
      </c>
      <c r="H4">
        <f>3.62*1.7*3+2.52*1.7*6+2.2*(1.43*5)+1.43*2.4*6</f>
        <v>80.488</v>
      </c>
    </row>
    <row r="5" spans="2:10" x14ac:dyDescent="0.25">
      <c r="C5" s="25"/>
      <c r="D5" s="25"/>
      <c r="F5" s="25"/>
    </row>
    <row r="6" spans="2:10" x14ac:dyDescent="0.25">
      <c r="C6" s="25"/>
      <c r="D6" s="25"/>
      <c r="F6" s="25"/>
    </row>
    <row r="7" spans="2:10" x14ac:dyDescent="0.25">
      <c r="C7" s="25"/>
      <c r="D7" s="25"/>
      <c r="F7" s="25"/>
    </row>
    <row r="8" spans="2:10" x14ac:dyDescent="0.25">
      <c r="C8" s="25"/>
      <c r="D8" s="25"/>
      <c r="F8" s="25"/>
    </row>
    <row r="9" spans="2:10" x14ac:dyDescent="0.25">
      <c r="F9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 44A_Pion 5</vt:lpstr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Kierownik</dc:creator>
  <cp:lastModifiedBy>Kierownik</cp:lastModifiedBy>
  <cp:lastPrinted>2025-02-24T10:58:44Z</cp:lastPrinted>
  <dcterms:created xsi:type="dcterms:W3CDTF">2020-02-20T09:21:40Z</dcterms:created>
  <dcterms:modified xsi:type="dcterms:W3CDTF">2025-02-24T10:58:47Z</dcterms:modified>
</cp:coreProperties>
</file>